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700"/>
  </bookViews>
  <sheets>
    <sheet name="Payment wires" sheetId="1" r:id="rId1"/>
    <sheet name="NM PED provided info" sheetId="3" r:id="rId2"/>
    <sheet name="Sheet1" sheetId="5" r:id="rId3"/>
    <sheet name="Sheet2" sheetId="4" r:id="rId4"/>
  </sheets>
  <definedNames>
    <definedName name="_xlnm.Print_Area" localSheetId="0">'Payment wires'!$A$1:$K$52</definedName>
  </definedNames>
  <calcPr calcId="152511"/>
</workbook>
</file>

<file path=xl/calcChain.xml><?xml version="1.0" encoding="utf-8"?>
<calcChain xmlns="http://schemas.openxmlformats.org/spreadsheetml/2006/main">
  <c r="E33" i="1" l="1"/>
  <c r="E44" i="1"/>
  <c r="B31" i="3" l="1"/>
  <c r="B14" i="1" s="1"/>
  <c r="H8" i="1" l="1"/>
  <c r="C23" i="1" l="1"/>
  <c r="E23" i="1" s="1"/>
  <c r="H23" i="1" s="1"/>
  <c r="C24" i="1"/>
  <c r="E24" i="1" s="1"/>
  <c r="H24" i="1" s="1"/>
  <c r="C25" i="1"/>
  <c r="D25" i="1" s="1"/>
  <c r="C26" i="1"/>
  <c r="E26" i="1" s="1"/>
  <c r="H26" i="1" s="1"/>
  <c r="C27" i="1"/>
  <c r="E27" i="1" s="1"/>
  <c r="H27" i="1" s="1"/>
  <c r="C28" i="1"/>
  <c r="E28" i="1" s="1"/>
  <c r="H28" i="1" s="1"/>
  <c r="C29" i="1"/>
  <c r="E29" i="1" s="1"/>
  <c r="H29" i="1" s="1"/>
  <c r="C30" i="1"/>
  <c r="D30" i="1" s="1"/>
  <c r="C31" i="1"/>
  <c r="E31" i="1" s="1"/>
  <c r="H31" i="1" s="1"/>
  <c r="C32" i="1"/>
  <c r="E32" i="1" s="1"/>
  <c r="H32" i="1" s="1"/>
  <c r="C33" i="1"/>
  <c r="H33" i="1" s="1"/>
  <c r="C34" i="1"/>
  <c r="E34" i="1" s="1"/>
  <c r="H34" i="1" s="1"/>
  <c r="C35" i="1"/>
  <c r="E35" i="1" s="1"/>
  <c r="H35" i="1" s="1"/>
  <c r="C36" i="1"/>
  <c r="E36" i="1" s="1"/>
  <c r="H36" i="1" s="1"/>
  <c r="C37" i="1"/>
  <c r="D37" i="1" s="1"/>
  <c r="C38" i="1"/>
  <c r="E38" i="1" s="1"/>
  <c r="C39" i="1"/>
  <c r="E39" i="1" s="1"/>
  <c r="H39" i="1" s="1"/>
  <c r="C40" i="1"/>
  <c r="E40" i="1" s="1"/>
  <c r="H40" i="1" s="1"/>
  <c r="C41" i="1"/>
  <c r="E41" i="1" s="1"/>
  <c r="H41" i="1" s="1"/>
  <c r="C42" i="1"/>
  <c r="D42" i="1" s="1"/>
  <c r="C43" i="1"/>
  <c r="E43" i="1" s="1"/>
  <c r="H43" i="1" s="1"/>
  <c r="C44" i="1"/>
  <c r="C45" i="1"/>
  <c r="D45" i="1" s="1"/>
  <c r="C46" i="1"/>
  <c r="E46" i="1" s="1"/>
  <c r="H46" i="1" s="1"/>
  <c r="D46" i="1" l="1"/>
  <c r="D34" i="1"/>
  <c r="E42" i="1"/>
  <c r="H42" i="1" s="1"/>
  <c r="D33" i="1"/>
  <c r="E25" i="1"/>
  <c r="H25" i="1" s="1"/>
  <c r="D38" i="1"/>
  <c r="D26" i="1"/>
  <c r="E30" i="1"/>
  <c r="H30" i="1" s="1"/>
  <c r="D41" i="1"/>
  <c r="D29" i="1"/>
  <c r="E45" i="1"/>
  <c r="H45" i="1" s="1"/>
  <c r="E37" i="1"/>
  <c r="H37" i="1" s="1"/>
  <c r="D44" i="1"/>
  <c r="D40" i="1"/>
  <c r="D36" i="1"/>
  <c r="D32" i="1"/>
  <c r="D28" i="1"/>
  <c r="D24" i="1"/>
  <c r="D43" i="1"/>
  <c r="D39" i="1"/>
  <c r="D35" i="1"/>
  <c r="D31" i="1"/>
  <c r="D27" i="1"/>
  <c r="D23" i="1"/>
  <c r="A3" i="1"/>
  <c r="C22" i="1" l="1"/>
  <c r="B18" i="1"/>
  <c r="B16" i="1" l="1"/>
  <c r="G7" i="1"/>
  <c r="I7" i="1" s="1"/>
  <c r="D22" i="1"/>
  <c r="G49" i="1"/>
  <c r="D54" i="1"/>
  <c r="E54" i="1" s="1"/>
  <c r="D55" i="1"/>
  <c r="E55" i="1" s="1"/>
  <c r="F44" i="1" s="1"/>
  <c r="H44" i="1" s="1"/>
  <c r="D56" i="1"/>
  <c r="E56" i="1" s="1"/>
  <c r="F22" i="1" s="1"/>
  <c r="B57" i="1"/>
  <c r="F57" i="1"/>
  <c r="G57" i="1"/>
  <c r="D57" i="1" l="1"/>
  <c r="H9" i="1" s="1"/>
  <c r="I9" i="1" s="1"/>
  <c r="E22" i="1"/>
  <c r="H22" i="1" s="1"/>
  <c r="C48" i="1"/>
  <c r="F38" i="1"/>
  <c r="H38" i="1" s="1"/>
  <c r="E57" i="1"/>
  <c r="B58" i="1" s="1"/>
  <c r="B59" i="1" s="1"/>
  <c r="D48" i="1"/>
  <c r="G10" i="1" s="1"/>
  <c r="I8" i="1" l="1"/>
  <c r="E48" i="1"/>
  <c r="G4" i="1" s="1"/>
  <c r="G5" i="1" s="1"/>
  <c r="H48" i="1"/>
  <c r="H49" i="1" s="1"/>
  <c r="F48" i="1"/>
  <c r="F49" i="1" s="1"/>
  <c r="H3" i="1" s="1"/>
  <c r="I10" i="1"/>
  <c r="G11" i="1"/>
  <c r="G13" i="1" s="1"/>
  <c r="G15" i="1" s="1"/>
  <c r="H11" i="1" l="1"/>
  <c r="E49" i="1"/>
  <c r="I4" i="1"/>
  <c r="I11" i="1"/>
  <c r="H5" i="1"/>
  <c r="H13" i="1" s="1"/>
  <c r="H15" i="1" s="1"/>
  <c r="I3" i="1"/>
  <c r="I5" i="1" l="1"/>
  <c r="I13" i="1" s="1"/>
  <c r="I15" i="1" s="1"/>
</calcChain>
</file>

<file path=xl/sharedStrings.xml><?xml version="1.0" encoding="utf-8"?>
<sst xmlns="http://schemas.openxmlformats.org/spreadsheetml/2006/main" count="136" uniqueCount="104">
  <si>
    <t>SEG</t>
  </si>
  <si>
    <t>TRANSPORATION</t>
  </si>
  <si>
    <t>TOTAL</t>
  </si>
  <si>
    <t xml:space="preserve">DATE OF WIRE TRANSFER </t>
  </si>
  <si>
    <t>COMPANY</t>
  </si>
  <si>
    <t xml:space="preserve">UNIT </t>
  </si>
  <si>
    <t>ACCOUNT</t>
  </si>
  <si>
    <t>STATE WIRED SEG</t>
  </si>
  <si>
    <t>CHARTER SCHLS EQUAL.(98%)</t>
  </si>
  <si>
    <t>STATE WIRED TRANS</t>
  </si>
  <si>
    <t>SUB TOTAL</t>
  </si>
  <si>
    <t>STATE TOTAL</t>
  </si>
  <si>
    <t>STATE EQUALIZATION</t>
  </si>
  <si>
    <t>APS TOTAL SEG</t>
  </si>
  <si>
    <t>TRANSPORTATION</t>
  </si>
  <si>
    <t>TRANSPORTATION 2%</t>
  </si>
  <si>
    <t>CHARTER SCHOOLS 2%</t>
  </si>
  <si>
    <t xml:space="preserve">      GRAND TOTAL TO BE RECEIPTED</t>
  </si>
  <si>
    <t>test</t>
  </si>
  <si>
    <t>DR</t>
  </si>
  <si>
    <t xml:space="preserve">CR  </t>
  </si>
  <si>
    <t>1100-290125</t>
  </si>
  <si>
    <t>1100-290126</t>
  </si>
  <si>
    <t>could be either</t>
  </si>
  <si>
    <t>value date</t>
  </si>
  <si>
    <t>CHARTER SCHOOLS (BREAKDOWN)</t>
  </si>
  <si>
    <t>CHARTER SCHOOL</t>
  </si>
  <si>
    <t>TEMPLATE NAME</t>
  </si>
  <si>
    <t>Transp.</t>
  </si>
  <si>
    <t xml:space="preserve">Adj. </t>
  </si>
  <si>
    <t>Total Wired</t>
  </si>
  <si>
    <t>ABQ TALENT</t>
  </si>
  <si>
    <t>CHR-DUNCAN</t>
  </si>
  <si>
    <t>LOS PUENTES</t>
  </si>
  <si>
    <t>MONTESSORI</t>
  </si>
  <si>
    <t>MTN MAHOGHANY</t>
  </si>
  <si>
    <t>NATIVE AMER</t>
  </si>
  <si>
    <t>NUESTROS</t>
  </si>
  <si>
    <t>PAPAS</t>
  </si>
  <si>
    <t>RFK - SEG</t>
  </si>
  <si>
    <t>SOUTH VALLEY</t>
  </si>
  <si>
    <t>TOTAL CHARTER SCH.</t>
  </si>
  <si>
    <t>RECURRING JR - only with B/T #</t>
  </si>
  <si>
    <t>100% ADJ</t>
  </si>
  <si>
    <t>TOTAL TRANSP.</t>
  </si>
  <si>
    <t>CORRALES INT</t>
  </si>
  <si>
    <t>EL CAMINO</t>
  </si>
  <si>
    <t>G BERNALL</t>
  </si>
  <si>
    <t>S VALLEY ACA</t>
  </si>
  <si>
    <t>1100-1-290125</t>
  </si>
  <si>
    <t>DIGITAL</t>
  </si>
  <si>
    <t>State
Equalization
Guarantee</t>
  </si>
  <si>
    <t>NACA</t>
  </si>
  <si>
    <t>ESPRNZA</t>
  </si>
  <si>
    <t>110-110130</t>
  </si>
  <si>
    <t>1100-110130</t>
  </si>
  <si>
    <t>ALICE KING COMM SCH</t>
  </si>
  <si>
    <t>-</t>
  </si>
  <si>
    <t xml:space="preserve">   CHRISTINE DUNCAN COMMUNITY</t>
  </si>
  <si>
    <t>ALBUQUERQUE W/CHARTERS</t>
  </si>
  <si>
    <t>ABQ CHARTER ACADEMY</t>
  </si>
  <si>
    <t xml:space="preserve">   ALBUQUERQUE CHARTER ACADEMY </t>
  </si>
  <si>
    <t xml:space="preserve">   EAST MOUNTAIN  </t>
  </si>
  <si>
    <t>SIEMBRA</t>
  </si>
  <si>
    <t xml:space="preserve">   ALB TALENT DEV SECONDARY </t>
  </si>
  <si>
    <t xml:space="preserve">   ALICE KING COMMUNITY SCHOOL</t>
  </si>
  <si>
    <t xml:space="preserve">   CORRALES INTERNATIONAL</t>
  </si>
  <si>
    <t xml:space="preserve">   DIGITAL ARTS &amp; TECH ACADEMY</t>
  </si>
  <si>
    <t xml:space="preserve">   EL CAMINO REAL</t>
  </si>
  <si>
    <t xml:space="preserve">   GORDON BERNELL</t>
  </si>
  <si>
    <t xml:space="preserve">   LA ACADEMIA DE ESPERANZA</t>
  </si>
  <si>
    <t xml:space="preserve">   LOS PUENTES</t>
  </si>
  <si>
    <t xml:space="preserve">   MONTESSORI OF THE RIO GRANDE</t>
  </si>
  <si>
    <t xml:space="preserve">   MOUNTAIN MAHOGANY</t>
  </si>
  <si>
    <t xml:space="preserve">   NATIVE AMERICAN COMM ACAD.</t>
  </si>
  <si>
    <t xml:space="preserve">   NEW MEXICO INTERNATIONAL</t>
  </si>
  <si>
    <t xml:space="preserve">   NUESTROS VALORES</t>
  </si>
  <si>
    <t xml:space="preserve">   PAPA</t>
  </si>
  <si>
    <t xml:space="preserve">   ROBERT F. KENNEDY</t>
  </si>
  <si>
    <t xml:space="preserve">   SIEMBRA LEADERSHIP HIGH SCHOOL</t>
  </si>
  <si>
    <t xml:space="preserve">   SOUTH VALLEY </t>
  </si>
  <si>
    <t xml:space="preserve">   TWENTY FIRST CENT.</t>
  </si>
  <si>
    <t xml:space="preserve">E MOUNTN HS </t>
  </si>
  <si>
    <t xml:space="preserve">   CIEN AGUAS INTL ST. CHARTER</t>
  </si>
  <si>
    <t xml:space="preserve">   INTL SCHL MESA DEL SOL</t>
  </si>
  <si>
    <t xml:space="preserve">   LA RESOLANA LEADERSHIP</t>
  </si>
  <si>
    <t>WLM &amp; JOS. DORN CHARTER</t>
  </si>
  <si>
    <t>DISTRICT/CHARTER</t>
  </si>
  <si>
    <t xml:space="preserve">   CIEN AGUAS INTERNATIONAL ST. CHARTER </t>
  </si>
  <si>
    <t xml:space="preserve">   INT'L SCHOOL MESA DEL SOL ST. CHARTER </t>
  </si>
  <si>
    <t xml:space="preserve">   WILLIAM W &amp; JOSEPHINE DORN CHARTER  </t>
  </si>
  <si>
    <t>2017-2018</t>
  </si>
  <si>
    <t>43101 SEG</t>
  </si>
  <si>
    <t>DISTRIBUTION</t>
  </si>
  <si>
    <t>21ST CNTRY</t>
  </si>
  <si>
    <t>CIEN AGUAS INT'L SCHOOL</t>
  </si>
  <si>
    <t>DORN COMM CHARTER SCHOOL</t>
  </si>
  <si>
    <t>INT'L SCHOOL AT MESA DEL SOL</t>
  </si>
  <si>
    <t>LA RESOLANA</t>
  </si>
  <si>
    <t>NM INT</t>
  </si>
  <si>
    <t xml:space="preserve">ALBUQUERQUE  </t>
  </si>
  <si>
    <t xml:space="preserve">   LA RESOLANA LEADERSHIP  </t>
  </si>
  <si>
    <t>June 2018</t>
  </si>
  <si>
    <t>SECOND DISBURSEMENT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</si>
</sst>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[$-409]mmmm\ d\,\ yyyy;@"/>
    <numFmt numFmtId="165" formatCode="#,##0.0000_);[Red]\(#,##0.0000\)"/>
    <numFmt numFmtId="166" formatCode="00####"/>
    <numFmt numFmtId="167" formatCode="#,##0.000_);[Red]\(#,##0.000\)"/>
    <numFmt numFmtId="168" formatCode="&quot;$&quot;#,##0.00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9"/>
      <color indexed="10"/>
      <name val="Arial"/>
      <family val="2"/>
    </font>
    <font>
      <b/>
      <sz val="11"/>
      <name val="Arial Rounded MT Bold"/>
      <family val="2"/>
    </font>
    <font>
      <sz val="8"/>
      <name val="AvantGarde Bk BT"/>
    </font>
    <font>
      <sz val="8"/>
      <name val="AvantGarde Bk BT"/>
      <family val="2"/>
    </font>
    <font>
      <b/>
      <sz val="8"/>
      <name val="AvantGarde Bk BT"/>
      <family val="2"/>
    </font>
    <font>
      <b/>
      <sz val="8"/>
      <name val="AvantGarde Md BT"/>
      <family val="2"/>
    </font>
    <font>
      <b/>
      <sz val="8"/>
      <name val="AvantGarde Bk BT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2" fillId="0" borderId="0"/>
    <xf numFmtId="4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43" fontId="2" fillId="2" borderId="2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0" fontId="0" fillId="0" borderId="0" xfId="0" applyNumberFormat="1"/>
    <xf numFmtId="0" fontId="2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left"/>
    </xf>
    <xf numFmtId="43" fontId="7" fillId="0" borderId="0" xfId="0" applyNumberFormat="1" applyFont="1" applyBorder="1"/>
    <xf numFmtId="0" fontId="0" fillId="0" borderId="0" xfId="0" applyBorder="1"/>
    <xf numFmtId="0" fontId="3" fillId="0" borderId="3" xfId="0" applyFont="1" applyBorder="1" applyAlignment="1">
      <alignment horizontal="left"/>
    </xf>
    <xf numFmtId="43" fontId="8" fillId="0" borderId="0" xfId="0" applyNumberFormat="1" applyFont="1" applyBorder="1"/>
    <xf numFmtId="40" fontId="9" fillId="0" borderId="2" xfId="0" applyNumberFormat="1" applyFont="1" applyBorder="1" applyAlignment="1">
      <alignment horizontal="center"/>
    </xf>
    <xf numFmtId="43" fontId="7" fillId="0" borderId="2" xfId="0" applyNumberFormat="1" applyFont="1" applyBorder="1"/>
    <xf numFmtId="40" fontId="9" fillId="0" borderId="0" xfId="0" applyNumberFormat="1" applyFont="1" applyBorder="1" applyAlignment="1">
      <alignment horizontal="center"/>
    </xf>
    <xf numFmtId="43" fontId="7" fillId="0" borderId="0" xfId="0" applyNumberFormat="1" applyFont="1" applyFill="1" applyBorder="1"/>
    <xf numFmtId="0" fontId="0" fillId="0" borderId="4" xfId="0" applyBorder="1"/>
    <xf numFmtId="40" fontId="9" fillId="0" borderId="5" xfId="0" applyNumberFormat="1" applyFont="1" applyBorder="1" applyAlignment="1">
      <alignment horizont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/>
    <xf numFmtId="43" fontId="7" fillId="0" borderId="8" xfId="0" applyNumberFormat="1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5" fontId="5" fillId="0" borderId="5" xfId="0" applyNumberFormat="1" applyFont="1" applyBorder="1"/>
    <xf numFmtId="165" fontId="5" fillId="0" borderId="7" xfId="0" applyNumberFormat="1" applyFont="1" applyBorder="1"/>
    <xf numFmtId="40" fontId="0" fillId="0" borderId="0" xfId="0" applyNumberFormat="1" applyAlignment="1">
      <alignment horizontal="center"/>
    </xf>
    <xf numFmtId="0" fontId="7" fillId="0" borderId="0" xfId="0" applyFont="1"/>
    <xf numFmtId="0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2" fillId="3" borderId="9" xfId="0" quotePrefix="1" applyNumberFormat="1" applyFont="1" applyFill="1" applyBorder="1" applyAlignment="1">
      <alignment horizontal="center"/>
    </xf>
    <xf numFmtId="0" fontId="0" fillId="3" borderId="10" xfId="0" applyFill="1" applyBorder="1"/>
    <xf numFmtId="0" fontId="2" fillId="3" borderId="9" xfId="0" applyFont="1" applyFill="1" applyBorder="1" applyAlignment="1">
      <alignment horizontal="center"/>
    </xf>
    <xf numFmtId="40" fontId="0" fillId="3" borderId="9" xfId="0" applyNumberFormat="1" applyFill="1" applyBorder="1" applyAlignment="1">
      <alignment horizontal="center"/>
    </xf>
    <xf numFmtId="0" fontId="0" fillId="0" borderId="0" xfId="0" applyFill="1" applyBorder="1"/>
    <xf numFmtId="0" fontId="2" fillId="0" borderId="0" xfId="0" quotePrefix="1" applyFont="1" applyFill="1" applyBorder="1" applyAlignment="1">
      <alignment horizontal="center"/>
    </xf>
    <xf numFmtId="40" fontId="0" fillId="0" borderId="0" xfId="0" applyNumberFormat="1" applyFill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>
      <alignment horizontal="center"/>
    </xf>
    <xf numFmtId="0" fontId="0" fillId="0" borderId="10" xfId="0" applyBorder="1"/>
    <xf numFmtId="0" fontId="10" fillId="0" borderId="0" xfId="0" applyFont="1"/>
    <xf numFmtId="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40" fontId="11" fillId="0" borderId="0" xfId="0" applyNumberFormat="1" applyFont="1" applyAlignment="1">
      <alignment horizontal="center"/>
    </xf>
    <xf numFmtId="0" fontId="5" fillId="0" borderId="2" xfId="0" applyFont="1" applyBorder="1"/>
    <xf numFmtId="43" fontId="5" fillId="0" borderId="2" xfId="0" applyNumberFormat="1" applyFont="1" applyBorder="1"/>
    <xf numFmtId="43" fontId="5" fillId="0" borderId="2" xfId="0" applyNumberFormat="1" applyFont="1" applyFill="1" applyBorder="1"/>
    <xf numFmtId="40" fontId="12" fillId="0" borderId="2" xfId="0" applyNumberFormat="1" applyFont="1" applyBorder="1"/>
    <xf numFmtId="43" fontId="13" fillId="0" borderId="2" xfId="0" applyNumberFormat="1" applyFont="1" applyBorder="1"/>
    <xf numFmtId="40" fontId="12" fillId="0" borderId="2" xfId="0" applyNumberFormat="1" applyFont="1" applyFill="1" applyBorder="1"/>
    <xf numFmtId="0" fontId="0" fillId="0" borderId="2" xfId="0" applyFill="1" applyBorder="1"/>
    <xf numFmtId="43" fontId="0" fillId="0" borderId="2" xfId="0" applyNumberFormat="1" applyFill="1" applyBorder="1"/>
    <xf numFmtId="0" fontId="14" fillId="0" borderId="0" xfId="0" applyFont="1"/>
    <xf numFmtId="0" fontId="4" fillId="0" borderId="2" xfId="0" applyFont="1" applyBorder="1"/>
    <xf numFmtId="43" fontId="4" fillId="0" borderId="2" xfId="0" applyNumberFormat="1" applyFont="1" applyBorder="1"/>
    <xf numFmtId="0" fontId="15" fillId="0" borderId="2" xfId="0" applyFont="1" applyBorder="1"/>
    <xf numFmtId="43" fontId="15" fillId="0" borderId="2" xfId="0" applyNumberFormat="1" applyFont="1" applyBorder="1"/>
    <xf numFmtId="43" fontId="15" fillId="0" borderId="2" xfId="0" applyNumberFormat="1" applyFont="1" applyFill="1" applyBorder="1"/>
    <xf numFmtId="40" fontId="16" fillId="0" borderId="2" xfId="0" applyNumberFormat="1" applyFont="1" applyFill="1" applyBorder="1"/>
    <xf numFmtId="0" fontId="15" fillId="0" borderId="0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43" fontId="14" fillId="0" borderId="0" xfId="0" applyNumberFormat="1" applyFont="1" applyBorder="1"/>
    <xf numFmtId="43" fontId="15" fillId="3" borderId="9" xfId="0" applyNumberFormat="1" applyFont="1" applyFill="1" applyBorder="1"/>
    <xf numFmtId="0" fontId="5" fillId="0" borderId="0" xfId="0" applyFont="1" applyBorder="1"/>
    <xf numFmtId="0" fontId="14" fillId="3" borderId="11" xfId="0" applyFont="1" applyFill="1" applyBorder="1"/>
    <xf numFmtId="0" fontId="14" fillId="3" borderId="10" xfId="0" applyFont="1" applyFill="1" applyBorder="1"/>
    <xf numFmtId="0" fontId="15" fillId="3" borderId="9" xfId="0" applyFont="1" applyFill="1" applyBorder="1" applyAlignment="1">
      <alignment horizontal="center"/>
    </xf>
    <xf numFmtId="40" fontId="14" fillId="3" borderId="9" xfId="0" applyNumberFormat="1" applyFont="1" applyFill="1" applyBorder="1" applyAlignment="1">
      <alignment horizontal="center"/>
    </xf>
    <xf numFmtId="43" fontId="5" fillId="0" borderId="0" xfId="0" applyNumberFormat="1" applyFont="1" applyFill="1" applyBorder="1"/>
    <xf numFmtId="43" fontId="2" fillId="0" borderId="0" xfId="0" applyNumberFormat="1" applyFont="1" applyFill="1" applyBorder="1"/>
    <xf numFmtId="0" fontId="17" fillId="0" borderId="0" xfId="0" applyFont="1"/>
    <xf numFmtId="9" fontId="17" fillId="0" borderId="0" xfId="0" applyNumberFormat="1" applyFont="1" applyAlignment="1">
      <alignment horizontal="center"/>
    </xf>
    <xf numFmtId="43" fontId="11" fillId="0" borderId="0" xfId="0" applyNumberFormat="1" applyFont="1" applyAlignment="1">
      <alignment horizontal="center"/>
    </xf>
    <xf numFmtId="0" fontId="9" fillId="0" borderId="2" xfId="0" applyFont="1" applyBorder="1"/>
    <xf numFmtId="43" fontId="18" fillId="0" borderId="2" xfId="0" applyNumberFormat="1" applyFont="1" applyBorder="1"/>
    <xf numFmtId="40" fontId="5" fillId="0" borderId="2" xfId="0" applyNumberFormat="1" applyFont="1" applyBorder="1"/>
    <xf numFmtId="43" fontId="0" fillId="0" borderId="0" xfId="0" applyNumberFormat="1"/>
    <xf numFmtId="43" fontId="2" fillId="0" borderId="2" xfId="0" applyNumberFormat="1" applyFont="1" applyBorder="1"/>
    <xf numFmtId="0" fontId="5" fillId="0" borderId="0" xfId="0" applyFont="1"/>
    <xf numFmtId="43" fontId="5" fillId="0" borderId="0" xfId="0" applyNumberFormat="1" applyFont="1"/>
    <xf numFmtId="43" fontId="0" fillId="0" borderId="2" xfId="0" applyNumberFormat="1" applyBorder="1"/>
    <xf numFmtId="43" fontId="18" fillId="0" borderId="0" xfId="0" applyNumberFormat="1" applyFont="1"/>
    <xf numFmtId="40" fontId="18" fillId="0" borderId="0" xfId="0" applyNumberFormat="1" applyFont="1"/>
    <xf numFmtId="0" fontId="19" fillId="0" borderId="0" xfId="0" applyFont="1"/>
    <xf numFmtId="43" fontId="20" fillId="0" borderId="0" xfId="0" applyNumberFormat="1" applyFont="1"/>
    <xf numFmtId="43" fontId="4" fillId="0" borderId="0" xfId="0" applyNumberFormat="1" applyFont="1"/>
    <xf numFmtId="0" fontId="9" fillId="0" borderId="0" xfId="0" applyFont="1"/>
    <xf numFmtId="0" fontId="4" fillId="0" borderId="0" xfId="0" applyFont="1"/>
    <xf numFmtId="40" fontId="4" fillId="0" borderId="0" xfId="0" applyNumberFormat="1" applyFont="1"/>
    <xf numFmtId="0" fontId="9" fillId="0" borderId="2" xfId="0" applyFont="1" applyFill="1" applyBorder="1"/>
    <xf numFmtId="43" fontId="0" fillId="0" borderId="2" xfId="1" applyFont="1" applyFill="1" applyBorder="1"/>
    <xf numFmtId="4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3" fontId="5" fillId="4" borderId="0" xfId="0" applyNumberFormat="1" applyFont="1" applyFill="1" applyBorder="1"/>
    <xf numFmtId="43" fontId="5" fillId="0" borderId="0" xfId="0" applyNumberFormat="1" applyFont="1" applyBorder="1"/>
    <xf numFmtId="164" fontId="3" fillId="0" borderId="13" xfId="0" applyNumberFormat="1" applyFont="1" applyFill="1" applyBorder="1" applyAlignment="1">
      <alignment horizontal="left"/>
    </xf>
    <xf numFmtId="0" fontId="0" fillId="0" borderId="14" xfId="0" applyBorder="1"/>
    <xf numFmtId="0" fontId="3" fillId="0" borderId="15" xfId="0" applyFont="1" applyBorder="1" applyAlignment="1">
      <alignment horizontal="left"/>
    </xf>
    <xf numFmtId="14" fontId="2" fillId="3" borderId="9" xfId="0" applyNumberFormat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166" fontId="13" fillId="3" borderId="9" xfId="0" quotePrefix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6" borderId="16" xfId="0" applyNumberFormat="1" applyFont="1" applyFill="1" applyBorder="1" applyAlignment="1">
      <alignment horizontal="center"/>
    </xf>
    <xf numFmtId="43" fontId="1" fillId="7" borderId="17" xfId="0" applyNumberFormat="1" applyFont="1" applyFill="1" applyBorder="1"/>
    <xf numFmtId="43" fontId="2" fillId="0" borderId="20" xfId="0" applyNumberFormat="1" applyFont="1" applyBorder="1"/>
    <xf numFmtId="43" fontId="0" fillId="0" borderId="0" xfId="0" applyNumberFormat="1" applyBorder="1"/>
    <xf numFmtId="43" fontId="1" fillId="0" borderId="2" xfId="0" applyNumberFormat="1" applyFont="1" applyBorder="1"/>
    <xf numFmtId="43" fontId="0" fillId="0" borderId="0" xfId="0" applyNumberForma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0" fontId="2" fillId="3" borderId="2" xfId="0" applyFont="1" applyFill="1" applyBorder="1" applyAlignment="1">
      <alignment horizontal="center"/>
    </xf>
    <xf numFmtId="43" fontId="13" fillId="0" borderId="2" xfId="0" applyNumberFormat="1" applyFont="1" applyBorder="1"/>
    <xf numFmtId="0" fontId="23" fillId="0" borderId="2" xfId="0" applyFont="1" applyFill="1" applyBorder="1"/>
    <xf numFmtId="43" fontId="1" fillId="0" borderId="2" xfId="0" applyNumberFormat="1" applyFont="1" applyFill="1" applyBorder="1"/>
    <xf numFmtId="0" fontId="5" fillId="0" borderId="2" xfId="0" applyFont="1" applyFill="1" applyBorder="1"/>
    <xf numFmtId="17" fontId="21" fillId="0" borderId="19" xfId="0" quotePrefix="1" applyNumberFormat="1" applyFont="1" applyBorder="1" applyAlignment="1">
      <alignment horizontal="center"/>
    </xf>
    <xf numFmtId="0" fontId="23" fillId="0" borderId="0" xfId="0" applyFont="1" applyFill="1" applyBorder="1"/>
    <xf numFmtId="168" fontId="22" fillId="0" borderId="0" xfId="8" applyNumberFormat="1" applyBorder="1"/>
    <xf numFmtId="43" fontId="0" fillId="0" borderId="0" xfId="1" applyFont="1"/>
    <xf numFmtId="40" fontId="1" fillId="0" borderId="2" xfId="0" applyNumberFormat="1" applyFont="1" applyFill="1" applyBorder="1"/>
    <xf numFmtId="168" fontId="23" fillId="5" borderId="2" xfId="4" applyNumberFormat="1" applyFont="1" applyFill="1" applyBorder="1"/>
    <xf numFmtId="0" fontId="23" fillId="0" borderId="18" xfId="0" applyFont="1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23" fillId="0" borderId="17" xfId="0" applyFont="1" applyFill="1" applyBorder="1"/>
    <xf numFmtId="0" fontId="24" fillId="5" borderId="17" xfId="0" applyFont="1" applyFill="1" applyBorder="1"/>
    <xf numFmtId="0" fontId="26" fillId="0" borderId="26" xfId="0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1" fillId="0" borderId="18" xfId="0" applyFont="1" applyFill="1" applyBorder="1"/>
    <xf numFmtId="43" fontId="13" fillId="0" borderId="2" xfId="0" applyNumberFormat="1" applyFont="1" applyFill="1" applyBorder="1"/>
    <xf numFmtId="0" fontId="25" fillId="0" borderId="27" xfId="0" quotePrefix="1" applyFont="1" applyFill="1" applyBorder="1" applyAlignment="1">
      <alignment horizontal="center"/>
    </xf>
    <xf numFmtId="43" fontId="0" fillId="0" borderId="0" xfId="1" applyFont="1" applyFill="1" applyBorder="1"/>
    <xf numFmtId="0" fontId="27" fillId="8" borderId="3" xfId="0" applyFont="1" applyFill="1" applyBorder="1" applyAlignment="1">
      <alignment horizontal="center"/>
    </xf>
    <xf numFmtId="0" fontId="27" fillId="8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1" fillId="0" borderId="21" xfId="0" applyFont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</cellXfs>
  <cellStyles count="30">
    <cellStyle name="Comma" xfId="1" builtinId="3"/>
    <cellStyle name="Comma 2" xfId="4"/>
    <cellStyle name="Currency [0] 2" xfId="8"/>
    <cellStyle name="Currency 10" xfId="14"/>
    <cellStyle name="Currency 11" xfId="18"/>
    <cellStyle name="Currency 12" xfId="16"/>
    <cellStyle name="Currency 13" xfId="20"/>
    <cellStyle name="Currency 14" xfId="17"/>
    <cellStyle name="Currency 15" xfId="21"/>
    <cellStyle name="Currency 16" xfId="19"/>
    <cellStyle name="Currency 17" xfId="23"/>
    <cellStyle name="Currency 18" xfId="22"/>
    <cellStyle name="Currency 19" xfId="25"/>
    <cellStyle name="Currency 2" xfId="5"/>
    <cellStyle name="Currency 20" xfId="24"/>
    <cellStyle name="Currency 21" xfId="26"/>
    <cellStyle name="Currency 22" xfId="28"/>
    <cellStyle name="Currency 23" xfId="27"/>
    <cellStyle name="Currency 24" xfId="29"/>
    <cellStyle name="Currency 3" xfId="10"/>
    <cellStyle name="Currency 4" xfId="7"/>
    <cellStyle name="Currency 5" xfId="12"/>
    <cellStyle name="Currency 6" xfId="9"/>
    <cellStyle name="Currency 7" xfId="11"/>
    <cellStyle name="Currency 8" xfId="13"/>
    <cellStyle name="Currency 9" xfId="15"/>
    <cellStyle name="Normal" xfId="0" builtinId="0"/>
    <cellStyle name="Normal 2" xfId="3"/>
    <cellStyle name="Percent 2" xfId="6"/>
    <cellStyle name="Units" xfId="2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zoomScale="80" zoomScaleNormal="80" zoomScaleSheetLayoutView="90" workbookViewId="0">
      <selection activeCell="H40" sqref="H40"/>
    </sheetView>
  </sheetViews>
  <sheetFormatPr defaultRowHeight="12.75"/>
  <cols>
    <col min="1" max="1" width="30.28515625" customWidth="1"/>
    <col min="2" max="2" width="24.85546875" bestFit="1" customWidth="1"/>
    <col min="3" max="3" width="16" customWidth="1"/>
    <col min="4" max="4" width="20.140625" customWidth="1"/>
    <col min="5" max="5" width="15.7109375" customWidth="1"/>
    <col min="6" max="6" width="15" bestFit="1" customWidth="1"/>
    <col min="7" max="7" width="17.5703125" style="6" bestFit="1" customWidth="1"/>
    <col min="8" max="8" width="18.42578125" bestFit="1" customWidth="1"/>
    <col min="9" max="9" width="17.5703125" style="7" bestFit="1" customWidth="1"/>
    <col min="10" max="10" width="2.5703125" customWidth="1"/>
    <col min="11" max="11" width="6.28515625" style="5" customWidth="1"/>
    <col min="12" max="12" width="9.140625" style="36"/>
    <col min="13" max="13" width="31.5703125" style="36" bestFit="1" customWidth="1"/>
    <col min="14" max="14" width="10.140625" style="36" bestFit="1" customWidth="1"/>
    <col min="15" max="15" width="14.7109375" style="36" customWidth="1"/>
    <col min="16" max="16" width="9.140625" style="36"/>
  </cols>
  <sheetData>
    <row r="1" spans="1:10" ht="27.75" customHeight="1">
      <c r="A1" s="143" t="s">
        <v>103</v>
      </c>
      <c r="B1" s="144"/>
      <c r="C1" s="144"/>
      <c r="D1" s="144"/>
      <c r="E1" s="144"/>
      <c r="F1" s="2"/>
      <c r="G1" s="3" t="s">
        <v>0</v>
      </c>
      <c r="H1" s="3" t="s">
        <v>1</v>
      </c>
      <c r="I1" s="4" t="s">
        <v>2</v>
      </c>
    </row>
    <row r="2" spans="1:10" ht="13.5" thickBot="1">
      <c r="D2" s="2" t="s">
        <v>4</v>
      </c>
      <c r="E2" s="2" t="s">
        <v>5</v>
      </c>
      <c r="F2" s="2" t="s">
        <v>6</v>
      </c>
    </row>
    <row r="3" spans="1:10" ht="15.75">
      <c r="A3" s="124" t="str">
        <f>'NM PED provided info'!B3</f>
        <v>June 2018</v>
      </c>
      <c r="B3" s="145"/>
      <c r="C3" s="145"/>
      <c r="D3" s="2">
        <v>1100</v>
      </c>
      <c r="E3" s="2">
        <v>1</v>
      </c>
      <c r="F3" s="2">
        <v>290126</v>
      </c>
      <c r="G3" s="9"/>
      <c r="H3" s="9">
        <f>+F49</f>
        <v>0</v>
      </c>
      <c r="I3" s="9">
        <f>SUM(G3:H3)</f>
        <v>0</v>
      </c>
      <c r="J3" s="10"/>
    </row>
    <row r="4" spans="1:10" ht="20.25">
      <c r="A4" s="146" t="s">
        <v>51</v>
      </c>
      <c r="B4" s="145" t="s">
        <v>8</v>
      </c>
      <c r="C4" s="145"/>
      <c r="D4" s="2">
        <v>1100</v>
      </c>
      <c r="E4" s="2">
        <v>1</v>
      </c>
      <c r="F4" s="2">
        <v>290125</v>
      </c>
      <c r="G4" s="12">
        <f>E48</f>
        <v>467991.60999999987</v>
      </c>
      <c r="H4" s="12">
        <v>0</v>
      </c>
      <c r="I4" s="12">
        <f>SUM(G4:H4)</f>
        <v>467991.60999999987</v>
      </c>
    </row>
    <row r="5" spans="1:10" ht="16.5" customHeight="1">
      <c r="A5" s="147"/>
      <c r="B5" s="98"/>
      <c r="C5" s="98"/>
      <c r="D5" s="2"/>
      <c r="E5" s="2"/>
      <c r="F5" s="13" t="s">
        <v>10</v>
      </c>
      <c r="G5" s="14">
        <f>G3+G4</f>
        <v>467991.60999999987</v>
      </c>
      <c r="H5" s="14">
        <f>H3+H4</f>
        <v>0</v>
      </c>
      <c r="I5" s="14">
        <f>I3+I4</f>
        <v>467991.60999999987</v>
      </c>
    </row>
    <row r="6" spans="1:10" ht="16.5" customHeight="1" thickBot="1">
      <c r="A6" s="148"/>
      <c r="B6" s="98"/>
      <c r="C6" s="98"/>
      <c r="D6" s="2"/>
      <c r="E6" s="2"/>
      <c r="F6" s="15"/>
      <c r="G6" s="9"/>
      <c r="H6" s="9"/>
      <c r="I6" s="9"/>
    </row>
    <row r="7" spans="1:10" ht="17.100000000000001" customHeight="1">
      <c r="B7" s="145" t="s">
        <v>12</v>
      </c>
      <c r="C7" s="145"/>
      <c r="D7" s="2">
        <v>1100</v>
      </c>
      <c r="E7" s="2">
        <v>1</v>
      </c>
      <c r="F7" s="2">
        <v>431010</v>
      </c>
      <c r="G7" s="16">
        <f>B18</f>
        <v>4931205.6900000004</v>
      </c>
      <c r="H7" s="16" t="s">
        <v>57</v>
      </c>
      <c r="I7" s="9">
        <f>SUM(G7:H7)</f>
        <v>4931205.6900000004</v>
      </c>
    </row>
    <row r="8" spans="1:10" ht="17.100000000000001" customHeight="1">
      <c r="B8" s="145" t="s">
        <v>14</v>
      </c>
      <c r="C8" s="145"/>
      <c r="D8" s="2">
        <v>1300</v>
      </c>
      <c r="E8" s="2">
        <v>1</v>
      </c>
      <c r="F8" s="2">
        <v>432060</v>
      </c>
      <c r="G8" s="9">
        <v>0</v>
      </c>
      <c r="H8" s="9">
        <f>+B59-D57</f>
        <v>0</v>
      </c>
      <c r="I8" s="9">
        <f>SUM(G8:H8)</f>
        <v>0</v>
      </c>
    </row>
    <row r="9" spans="1:10" ht="17.100000000000001" customHeight="1">
      <c r="A9" s="107"/>
      <c r="B9" s="145" t="s">
        <v>15</v>
      </c>
      <c r="C9" s="145"/>
      <c r="D9" s="2">
        <v>1300</v>
      </c>
      <c r="E9" s="2">
        <v>1</v>
      </c>
      <c r="F9" s="2">
        <v>432150</v>
      </c>
      <c r="G9" s="9">
        <v>0</v>
      </c>
      <c r="H9" s="9">
        <f>D57</f>
        <v>0</v>
      </c>
      <c r="I9" s="9">
        <f>SUM(G9:H9)</f>
        <v>0</v>
      </c>
    </row>
    <row r="10" spans="1:10" ht="17.100000000000001" customHeight="1">
      <c r="B10" s="145" t="s">
        <v>16</v>
      </c>
      <c r="C10" s="145"/>
      <c r="D10" s="2">
        <v>1100</v>
      </c>
      <c r="E10" s="2">
        <v>1</v>
      </c>
      <c r="F10" s="110">
        <v>431200</v>
      </c>
      <c r="G10" s="9">
        <f>D48</f>
        <v>9550.85</v>
      </c>
      <c r="H10" s="9">
        <v>0</v>
      </c>
      <c r="I10" s="9">
        <f>SUM(G10:H10)</f>
        <v>9550.85</v>
      </c>
    </row>
    <row r="11" spans="1:10" ht="16.5" customHeight="1" thickBot="1">
      <c r="F11" s="13" t="s">
        <v>10</v>
      </c>
      <c r="G11" s="14">
        <f>SUM(G7:G10)</f>
        <v>4940756.54</v>
      </c>
      <c r="H11" s="14">
        <f>SUM(H7:H10)</f>
        <v>0</v>
      </c>
      <c r="I11" s="14">
        <f>SUM(I7:I10)</f>
        <v>4940756.54</v>
      </c>
    </row>
    <row r="12" spans="1:10" ht="16.5" customHeight="1">
      <c r="A12" s="102" t="s">
        <v>3</v>
      </c>
      <c r="B12" s="111"/>
      <c r="C12" s="1"/>
      <c r="F12" s="18"/>
      <c r="G12" s="9"/>
      <c r="H12" s="9"/>
      <c r="I12" s="9"/>
    </row>
    <row r="13" spans="1:10" ht="16.5" thickBot="1">
      <c r="A13" s="8"/>
      <c r="B13" s="99"/>
      <c r="C13" s="103"/>
      <c r="D13" s="19" t="s">
        <v>17</v>
      </c>
      <c r="E13" s="20"/>
      <c r="F13" s="21"/>
      <c r="G13" s="22">
        <f>G5+G11</f>
        <v>5408748.1500000004</v>
      </c>
      <c r="H13" s="22">
        <f>H5+H11</f>
        <v>0</v>
      </c>
      <c r="I13" s="22">
        <f>I5+I11</f>
        <v>5408748.1500000004</v>
      </c>
    </row>
    <row r="14" spans="1:10" ht="16.5" thickTop="1">
      <c r="A14" s="11" t="s">
        <v>7</v>
      </c>
      <c r="B14" s="100">
        <f>'NM PED provided info'!B31</f>
        <v>5408748.1500000004</v>
      </c>
      <c r="C14" s="103"/>
      <c r="D14" s="23"/>
      <c r="E14" s="24"/>
      <c r="F14" s="23"/>
      <c r="G14" s="9"/>
      <c r="H14" s="9"/>
      <c r="I14" s="9"/>
    </row>
    <row r="15" spans="1:10" ht="12.75" customHeight="1">
      <c r="A15" s="11" t="s">
        <v>9</v>
      </c>
      <c r="B15" s="100"/>
      <c r="C15" s="103"/>
      <c r="D15" s="23"/>
      <c r="E15" s="24"/>
      <c r="F15" s="25" t="s">
        <v>18</v>
      </c>
      <c r="G15" s="26">
        <f>+B14-G13</f>
        <v>0</v>
      </c>
      <c r="H15" s="26">
        <f>+B15-H13</f>
        <v>0</v>
      </c>
      <c r="I15" s="27">
        <f>+B16-I13</f>
        <v>0</v>
      </c>
    </row>
    <row r="16" spans="1:10" ht="12.75" customHeight="1" thickBot="1">
      <c r="A16" s="11" t="s">
        <v>11</v>
      </c>
      <c r="B16" s="114">
        <f>SUM(B14:B15)</f>
        <v>5408748.1500000004</v>
      </c>
      <c r="C16" s="103"/>
      <c r="G16" s="28"/>
      <c r="H16" s="29"/>
      <c r="I16" s="30"/>
    </row>
    <row r="17" spans="1:16" ht="15.75" thickBot="1">
      <c r="A17" s="11"/>
      <c r="B17" s="101"/>
      <c r="C17" s="103"/>
      <c r="E17" s="31" t="s">
        <v>19</v>
      </c>
      <c r="F17" s="31" t="s">
        <v>19</v>
      </c>
      <c r="H17" s="31" t="s">
        <v>20</v>
      </c>
      <c r="I17" s="32"/>
    </row>
    <row r="18" spans="1:16" ht="13.5" thickBot="1">
      <c r="A18" s="104" t="s">
        <v>13</v>
      </c>
      <c r="B18" s="113">
        <f>'NM PED provided info'!B5</f>
        <v>4931205.6900000004</v>
      </c>
      <c r="C18" s="17"/>
      <c r="D18" s="33"/>
      <c r="E18" s="34" t="s">
        <v>21</v>
      </c>
      <c r="F18" s="34" t="s">
        <v>22</v>
      </c>
      <c r="G18" s="35" t="s">
        <v>23</v>
      </c>
      <c r="H18" s="34" t="s">
        <v>55</v>
      </c>
      <c r="I18" s="34"/>
    </row>
    <row r="19" spans="1:16" ht="9" customHeight="1" thickBot="1">
      <c r="C19" s="36"/>
      <c r="D19" s="36"/>
      <c r="E19" s="37"/>
      <c r="F19" s="37"/>
      <c r="G19" s="38"/>
      <c r="H19" s="37"/>
      <c r="I19" s="30"/>
    </row>
    <row r="20" spans="1:16" ht="15.75" thickBot="1">
      <c r="D20" s="39"/>
      <c r="E20" s="40" t="s">
        <v>25</v>
      </c>
      <c r="F20" s="41"/>
    </row>
    <row r="21" spans="1:16" ht="15.75" thickBot="1">
      <c r="A21" s="42" t="s">
        <v>26</v>
      </c>
      <c r="B21" s="42" t="s">
        <v>27</v>
      </c>
      <c r="C21" s="43">
        <v>1</v>
      </c>
      <c r="D21" s="43">
        <v>0.02</v>
      </c>
      <c r="E21" s="43">
        <v>0.98</v>
      </c>
      <c r="F21" s="44" t="s">
        <v>28</v>
      </c>
      <c r="G21" s="45" t="s">
        <v>29</v>
      </c>
      <c r="H21" s="44" t="s">
        <v>30</v>
      </c>
      <c r="I21" s="105"/>
    </row>
    <row r="22" spans="1:16" ht="20.100000000000001" customHeight="1" thickBot="1">
      <c r="A22" s="121" t="s">
        <v>61</v>
      </c>
      <c r="B22" s="97" t="s">
        <v>60</v>
      </c>
      <c r="C22" s="112">
        <f>'NM PED provided info'!B6</f>
        <v>20395.72</v>
      </c>
      <c r="D22" s="47">
        <f t="shared" ref="D22:D46" si="0">ROUND(SUM(0.02*C22),2)</f>
        <v>407.91</v>
      </c>
      <c r="E22" s="47">
        <f>ROUND(SUM(0.98*C22),2)</f>
        <v>19987.810000000001</v>
      </c>
      <c r="F22" s="48">
        <f>E56</f>
        <v>0</v>
      </c>
      <c r="G22" s="49"/>
      <c r="H22" s="50">
        <f>SUM(E22:G22)</f>
        <v>19987.810000000001</v>
      </c>
      <c r="I22" s="109">
        <v>10222</v>
      </c>
      <c r="K22" s="119">
        <v>1</v>
      </c>
      <c r="M22" s="125"/>
      <c r="N22" s="126"/>
      <c r="O22" s="116"/>
      <c r="P22" s="116"/>
    </row>
    <row r="23" spans="1:16" ht="20.100000000000001" customHeight="1" thickBot="1">
      <c r="A23" s="121" t="s">
        <v>64</v>
      </c>
      <c r="B23" s="46" t="s">
        <v>31</v>
      </c>
      <c r="C23" s="112">
        <f>'NM PED provided info'!B7</f>
        <v>13380</v>
      </c>
      <c r="D23" s="47">
        <f t="shared" si="0"/>
        <v>267.60000000000002</v>
      </c>
      <c r="E23" s="47">
        <f t="shared" ref="E23:E46" si="1">ROUND(SUM(0.98*C23),2)</f>
        <v>13112.4</v>
      </c>
      <c r="F23" s="48"/>
      <c r="G23" s="49"/>
      <c r="H23" s="120">
        <f t="shared" ref="H23:H46" si="2">SUM(E23:G23)</f>
        <v>13112.4</v>
      </c>
      <c r="I23" s="109">
        <v>10223</v>
      </c>
      <c r="K23" s="119">
        <v>2</v>
      </c>
      <c r="M23" s="125"/>
      <c r="N23" s="126"/>
      <c r="O23" s="116"/>
      <c r="P23" s="116"/>
    </row>
    <row r="24" spans="1:16" ht="20.100000000000001" customHeight="1" thickBot="1">
      <c r="A24" s="121" t="s">
        <v>65</v>
      </c>
      <c r="B24" s="108" t="s">
        <v>56</v>
      </c>
      <c r="C24" s="112">
        <f>'NM PED provided info'!B8</f>
        <v>24368.23</v>
      </c>
      <c r="D24" s="47">
        <f t="shared" si="0"/>
        <v>487.36</v>
      </c>
      <c r="E24" s="47">
        <f t="shared" si="1"/>
        <v>23880.87</v>
      </c>
      <c r="F24" s="48"/>
      <c r="G24" s="49"/>
      <c r="H24" s="120">
        <f t="shared" si="2"/>
        <v>23880.87</v>
      </c>
      <c r="I24" s="109">
        <v>10224</v>
      </c>
      <c r="K24" s="119">
        <v>3</v>
      </c>
      <c r="M24" s="125"/>
      <c r="N24" s="126"/>
      <c r="O24" s="116"/>
      <c r="P24" s="116"/>
    </row>
    <row r="25" spans="1:16" ht="20.100000000000001" customHeight="1" thickBot="1">
      <c r="A25" s="121" t="s">
        <v>58</v>
      </c>
      <c r="B25" s="46" t="s">
        <v>32</v>
      </c>
      <c r="C25" s="112">
        <f>'NM PED provided info'!B9</f>
        <v>21453.040000000001</v>
      </c>
      <c r="D25" s="47">
        <f t="shared" si="0"/>
        <v>429.06</v>
      </c>
      <c r="E25" s="47">
        <f t="shared" si="1"/>
        <v>21023.98</v>
      </c>
      <c r="F25" s="48"/>
      <c r="G25" s="51"/>
      <c r="H25" s="120">
        <f t="shared" si="2"/>
        <v>21023.98</v>
      </c>
      <c r="I25" s="109">
        <v>10225</v>
      </c>
      <c r="K25" s="119">
        <v>4</v>
      </c>
      <c r="M25" s="125"/>
      <c r="N25" s="126"/>
      <c r="O25" s="116"/>
      <c r="P25" s="116"/>
    </row>
    <row r="26" spans="1:16" ht="20.100000000000001" customHeight="1" thickBot="1">
      <c r="A26" s="121" t="s">
        <v>83</v>
      </c>
      <c r="B26" s="97" t="s">
        <v>95</v>
      </c>
      <c r="C26" s="112">
        <f>'NM PED provided info'!B10</f>
        <v>24262.25</v>
      </c>
      <c r="D26" s="47">
        <f t="shared" si="0"/>
        <v>485.25</v>
      </c>
      <c r="E26" s="47">
        <f t="shared" si="1"/>
        <v>23777.01</v>
      </c>
      <c r="F26" s="48"/>
      <c r="G26" s="51"/>
      <c r="H26" s="120">
        <f t="shared" si="2"/>
        <v>23777.01</v>
      </c>
      <c r="I26" s="109">
        <v>10226</v>
      </c>
      <c r="K26" s="119">
        <v>5</v>
      </c>
      <c r="M26" s="125"/>
      <c r="N26" s="126"/>
      <c r="O26" s="116"/>
      <c r="P26" s="116"/>
    </row>
    <row r="27" spans="1:16" ht="20.100000000000001" customHeight="1" thickBot="1">
      <c r="A27" s="121" t="s">
        <v>66</v>
      </c>
      <c r="B27" s="46" t="s">
        <v>45</v>
      </c>
      <c r="C27" s="112">
        <f>'NM PED provided info'!B11</f>
        <v>19851.75</v>
      </c>
      <c r="D27" s="47">
        <f t="shared" si="0"/>
        <v>397.04</v>
      </c>
      <c r="E27" s="47">
        <f t="shared" si="1"/>
        <v>19454.72</v>
      </c>
      <c r="F27" s="48"/>
      <c r="G27" s="51"/>
      <c r="H27" s="120">
        <f t="shared" si="2"/>
        <v>19454.72</v>
      </c>
      <c r="I27" s="109">
        <v>10227</v>
      </c>
      <c r="K27" s="119">
        <v>6</v>
      </c>
      <c r="M27" s="125"/>
      <c r="N27" s="126"/>
      <c r="O27" s="116"/>
      <c r="P27" s="116"/>
    </row>
    <row r="28" spans="1:16" ht="20.100000000000001" customHeight="1" thickBot="1">
      <c r="A28" s="121" t="s">
        <v>67</v>
      </c>
      <c r="B28" s="97" t="s">
        <v>50</v>
      </c>
      <c r="C28" s="112">
        <f>'NM PED provided info'!B12</f>
        <v>20725.21</v>
      </c>
      <c r="D28" s="47">
        <f t="shared" si="0"/>
        <v>414.5</v>
      </c>
      <c r="E28" s="47">
        <f t="shared" si="1"/>
        <v>20310.71</v>
      </c>
      <c r="F28" s="52"/>
      <c r="G28" s="51"/>
      <c r="H28" s="120">
        <f t="shared" si="2"/>
        <v>20310.71</v>
      </c>
      <c r="I28" s="109">
        <v>10228</v>
      </c>
      <c r="K28" s="119">
        <v>7</v>
      </c>
      <c r="M28" s="125"/>
      <c r="N28" s="126"/>
      <c r="O28" s="116"/>
      <c r="P28" s="116"/>
    </row>
    <row r="29" spans="1:16" ht="20.100000000000001" customHeight="1" thickBot="1">
      <c r="A29" s="121" t="s">
        <v>62</v>
      </c>
      <c r="B29" s="108" t="s">
        <v>82</v>
      </c>
      <c r="C29" s="112">
        <f>'NM PED provided info'!B13</f>
        <v>23689.4</v>
      </c>
      <c r="D29" s="47">
        <f t="shared" si="0"/>
        <v>473.79</v>
      </c>
      <c r="E29" s="47">
        <f t="shared" si="1"/>
        <v>23215.61</v>
      </c>
      <c r="F29" s="108"/>
      <c r="G29" s="128"/>
      <c r="H29" s="120">
        <f t="shared" si="2"/>
        <v>23215.61</v>
      </c>
      <c r="I29" s="109">
        <v>10229</v>
      </c>
      <c r="K29" s="119">
        <v>8</v>
      </c>
      <c r="M29" s="125"/>
      <c r="N29" s="126"/>
      <c r="O29" s="116"/>
      <c r="P29" s="116"/>
    </row>
    <row r="30" spans="1:16" ht="20.100000000000001" customHeight="1" thickBot="1">
      <c r="A30" s="121" t="s">
        <v>68</v>
      </c>
      <c r="B30" s="46" t="s">
        <v>46</v>
      </c>
      <c r="C30" s="112">
        <f>'NM PED provided info'!B14</f>
        <v>20228.28</v>
      </c>
      <c r="D30" s="47">
        <f t="shared" si="0"/>
        <v>404.57</v>
      </c>
      <c r="E30" s="47">
        <f t="shared" si="1"/>
        <v>19823.71</v>
      </c>
      <c r="F30" s="48"/>
      <c r="G30" s="51"/>
      <c r="H30" s="120">
        <f t="shared" si="2"/>
        <v>19823.71</v>
      </c>
      <c r="I30" s="109">
        <v>10230</v>
      </c>
      <c r="K30" s="119">
        <v>9</v>
      </c>
      <c r="M30" s="125"/>
      <c r="N30" s="126"/>
      <c r="O30" s="116"/>
      <c r="P30" s="116"/>
    </row>
    <row r="31" spans="1:16" ht="20.100000000000001" customHeight="1" thickBot="1">
      <c r="A31" s="121" t="s">
        <v>69</v>
      </c>
      <c r="B31" s="46" t="s">
        <v>47</v>
      </c>
      <c r="C31" s="112">
        <f>'NM PED provided info'!B15</f>
        <v>25455.22</v>
      </c>
      <c r="D31" s="47">
        <f t="shared" si="0"/>
        <v>509.1</v>
      </c>
      <c r="E31" s="47">
        <f t="shared" si="1"/>
        <v>24946.12</v>
      </c>
      <c r="F31" s="48"/>
      <c r="G31" s="51"/>
      <c r="H31" s="120">
        <f t="shared" si="2"/>
        <v>24946.12</v>
      </c>
      <c r="I31" s="109">
        <v>10231</v>
      </c>
      <c r="K31" s="119">
        <v>10</v>
      </c>
      <c r="M31" s="125"/>
      <c r="N31" s="126"/>
      <c r="O31" s="116"/>
      <c r="P31" s="116"/>
    </row>
    <row r="32" spans="1:16" ht="20.100000000000001" customHeight="1" thickBot="1">
      <c r="A32" s="121" t="s">
        <v>84</v>
      </c>
      <c r="B32" s="97" t="s">
        <v>97</v>
      </c>
      <c r="C32" s="112">
        <f>'NM PED provided info'!B16</f>
        <v>20901.419999999998</v>
      </c>
      <c r="D32" s="47">
        <f t="shared" si="0"/>
        <v>418.03</v>
      </c>
      <c r="E32" s="47">
        <f t="shared" si="1"/>
        <v>20483.39</v>
      </c>
      <c r="F32" s="48"/>
      <c r="G32" s="51"/>
      <c r="H32" s="120">
        <f t="shared" si="2"/>
        <v>20483.39</v>
      </c>
      <c r="I32" s="109">
        <v>10232</v>
      </c>
      <c r="K32" s="119">
        <v>11</v>
      </c>
      <c r="M32" s="125"/>
      <c r="N32" s="126"/>
      <c r="O32" s="116"/>
      <c r="P32" s="116"/>
    </row>
    <row r="33" spans="1:16" ht="20.100000000000001" customHeight="1" thickBot="1">
      <c r="A33" s="121" t="s">
        <v>70</v>
      </c>
      <c r="B33" s="97" t="s">
        <v>53</v>
      </c>
      <c r="C33" s="112">
        <f>'NM PED provided info'!B17</f>
        <v>32490.880000000001</v>
      </c>
      <c r="D33" s="47">
        <f t="shared" si="0"/>
        <v>649.82000000000005</v>
      </c>
      <c r="E33" s="47">
        <f>ROUND(SUM(0.98*C33),2)-0.01</f>
        <v>31841.050000000003</v>
      </c>
      <c r="F33" s="48"/>
      <c r="G33" s="49"/>
      <c r="H33" s="120">
        <f t="shared" si="2"/>
        <v>31841.050000000003</v>
      </c>
      <c r="I33" s="109">
        <v>10233</v>
      </c>
      <c r="K33" s="119">
        <v>12</v>
      </c>
      <c r="M33" s="125"/>
      <c r="N33" s="126"/>
      <c r="O33" s="116"/>
      <c r="P33" s="116"/>
    </row>
    <row r="34" spans="1:16" ht="20.100000000000001" customHeight="1" thickBot="1">
      <c r="A34" s="121" t="s">
        <v>85</v>
      </c>
      <c r="B34" s="97" t="s">
        <v>98</v>
      </c>
      <c r="C34" s="112">
        <f>'NM PED provided info'!B18</f>
        <v>6761.68</v>
      </c>
      <c r="D34" s="47">
        <f t="shared" si="0"/>
        <v>135.22999999999999</v>
      </c>
      <c r="E34" s="47">
        <f t="shared" si="1"/>
        <v>6626.45</v>
      </c>
      <c r="F34" s="48"/>
      <c r="G34" s="49"/>
      <c r="H34" s="120">
        <f t="shared" si="2"/>
        <v>6626.45</v>
      </c>
      <c r="I34" s="109">
        <v>10234</v>
      </c>
      <c r="K34" s="119">
        <v>13</v>
      </c>
      <c r="M34" s="125"/>
      <c r="N34" s="126"/>
      <c r="O34" s="116"/>
      <c r="P34" s="116"/>
    </row>
    <row r="35" spans="1:16" ht="20.100000000000001" customHeight="1" thickBot="1">
      <c r="A35" s="121" t="s">
        <v>71</v>
      </c>
      <c r="B35" s="46" t="s">
        <v>33</v>
      </c>
      <c r="C35" s="112">
        <f>'NM PED provided info'!B19</f>
        <v>16745.61</v>
      </c>
      <c r="D35" s="47">
        <f t="shared" si="0"/>
        <v>334.91</v>
      </c>
      <c r="E35" s="47">
        <f t="shared" si="1"/>
        <v>16410.7</v>
      </c>
      <c r="F35" s="122"/>
      <c r="G35" s="49"/>
      <c r="H35" s="120">
        <f t="shared" si="2"/>
        <v>16410.7</v>
      </c>
      <c r="I35" s="109">
        <v>10235</v>
      </c>
      <c r="K35" s="119">
        <v>14</v>
      </c>
      <c r="M35" s="125"/>
      <c r="N35" s="126"/>
      <c r="O35" s="116"/>
      <c r="P35" s="116"/>
    </row>
    <row r="36" spans="1:16" ht="20.100000000000001" customHeight="1" thickBot="1">
      <c r="A36" s="121" t="s">
        <v>72</v>
      </c>
      <c r="B36" s="46" t="s">
        <v>34</v>
      </c>
      <c r="C36" s="112">
        <f>'NM PED provided info'!B20</f>
        <v>11406.1</v>
      </c>
      <c r="D36" s="47">
        <f t="shared" si="0"/>
        <v>228.12</v>
      </c>
      <c r="E36" s="47">
        <f t="shared" si="1"/>
        <v>11177.98</v>
      </c>
      <c r="F36" s="52"/>
      <c r="G36" s="49"/>
      <c r="H36" s="140">
        <f t="shared" si="2"/>
        <v>11177.98</v>
      </c>
      <c r="I36" s="109">
        <v>10236</v>
      </c>
      <c r="K36" s="119">
        <v>15</v>
      </c>
      <c r="M36" s="125"/>
      <c r="N36" s="126"/>
      <c r="O36" s="116"/>
      <c r="P36" s="116"/>
    </row>
    <row r="37" spans="1:16" ht="20.100000000000001" customHeight="1" thickBot="1">
      <c r="A37" s="121" t="s">
        <v>73</v>
      </c>
      <c r="B37" s="46" t="s">
        <v>35</v>
      </c>
      <c r="C37" s="112">
        <f>'NM PED provided info'!B21</f>
        <v>12974.92</v>
      </c>
      <c r="D37" s="47">
        <f t="shared" si="0"/>
        <v>259.5</v>
      </c>
      <c r="E37" s="47">
        <f t="shared" si="1"/>
        <v>12715.42</v>
      </c>
      <c r="F37" s="52"/>
      <c r="G37" s="49"/>
      <c r="H37" s="120">
        <f t="shared" si="2"/>
        <v>12715.42</v>
      </c>
      <c r="I37" s="109">
        <v>10237</v>
      </c>
      <c r="K37" s="119">
        <v>16</v>
      </c>
      <c r="M37" s="125"/>
      <c r="N37" s="126"/>
      <c r="O37" s="116"/>
      <c r="P37" s="116"/>
    </row>
    <row r="38" spans="1:16" ht="20.100000000000001" customHeight="1" thickBot="1">
      <c r="A38" s="121" t="s">
        <v>74</v>
      </c>
      <c r="B38" s="46" t="s">
        <v>36</v>
      </c>
      <c r="C38" s="112">
        <f>'NM PED provided info'!B22</f>
        <v>25244.93</v>
      </c>
      <c r="D38" s="47">
        <f t="shared" si="0"/>
        <v>504.9</v>
      </c>
      <c r="E38" s="47">
        <f t="shared" si="1"/>
        <v>24740.03</v>
      </c>
      <c r="F38" s="48">
        <f>E54</f>
        <v>0</v>
      </c>
      <c r="G38" s="49"/>
      <c r="H38" s="120">
        <f t="shared" si="2"/>
        <v>24740.03</v>
      </c>
      <c r="I38" s="109">
        <v>10238</v>
      </c>
      <c r="K38" s="119">
        <v>17</v>
      </c>
      <c r="M38" s="125"/>
      <c r="N38" s="126"/>
      <c r="O38" s="116"/>
      <c r="P38" s="116"/>
    </row>
    <row r="39" spans="1:16" ht="20.100000000000001" customHeight="1" thickBot="1">
      <c r="A39" s="121" t="s">
        <v>75</v>
      </c>
      <c r="B39" s="97" t="s">
        <v>99</v>
      </c>
      <c r="C39" s="112">
        <f>'NM PED provided info'!B23</f>
        <v>12271.56</v>
      </c>
      <c r="D39" s="47">
        <f t="shared" si="0"/>
        <v>245.43</v>
      </c>
      <c r="E39" s="47">
        <f t="shared" si="1"/>
        <v>12026.13</v>
      </c>
      <c r="F39" s="48"/>
      <c r="G39" s="49"/>
      <c r="H39" s="120">
        <f t="shared" si="2"/>
        <v>12026.13</v>
      </c>
      <c r="I39" s="109">
        <v>10239</v>
      </c>
      <c r="K39" s="119">
        <v>18</v>
      </c>
      <c r="M39" s="125"/>
      <c r="N39" s="126"/>
      <c r="O39" s="116">
        <v>0</v>
      </c>
      <c r="P39" s="116"/>
    </row>
    <row r="40" spans="1:16" ht="20.100000000000001" customHeight="1" thickBot="1">
      <c r="A40" s="121" t="s">
        <v>76</v>
      </c>
      <c r="B40" s="46" t="s">
        <v>37</v>
      </c>
      <c r="C40" s="112">
        <f>'NM PED provided info'!B24</f>
        <v>13627.15</v>
      </c>
      <c r="D40" s="47">
        <f t="shared" si="0"/>
        <v>272.54000000000002</v>
      </c>
      <c r="E40" s="47">
        <f t="shared" si="1"/>
        <v>13354.61</v>
      </c>
      <c r="F40" s="53"/>
      <c r="G40" s="49"/>
      <c r="H40" s="120">
        <f t="shared" si="2"/>
        <v>13354.61</v>
      </c>
      <c r="I40" s="109">
        <v>10240</v>
      </c>
      <c r="K40" s="119">
        <v>19</v>
      </c>
      <c r="M40" s="125"/>
      <c r="N40" s="126"/>
      <c r="O40" s="116"/>
      <c r="P40" s="116"/>
    </row>
    <row r="41" spans="1:16" ht="20.100000000000001" customHeight="1" thickBot="1">
      <c r="A41" s="121" t="s">
        <v>77</v>
      </c>
      <c r="B41" s="46" t="s">
        <v>38</v>
      </c>
      <c r="C41" s="112">
        <f>'NM PED provided info'!B25</f>
        <v>21869.74</v>
      </c>
      <c r="D41" s="47">
        <f t="shared" si="0"/>
        <v>437.39</v>
      </c>
      <c r="E41" s="47">
        <f t="shared" si="1"/>
        <v>21432.35</v>
      </c>
      <c r="F41" s="48"/>
      <c r="G41" s="49"/>
      <c r="H41" s="120">
        <f t="shared" si="2"/>
        <v>21432.35</v>
      </c>
      <c r="I41" s="109">
        <v>10241</v>
      </c>
      <c r="K41" s="119">
        <v>20</v>
      </c>
      <c r="M41" s="125"/>
      <c r="N41" s="126"/>
      <c r="O41" s="116"/>
      <c r="P41" s="116"/>
    </row>
    <row r="42" spans="1:16" ht="20.100000000000001" customHeight="1" thickBot="1">
      <c r="A42" s="121" t="s">
        <v>78</v>
      </c>
      <c r="B42" s="123" t="s">
        <v>39</v>
      </c>
      <c r="C42" s="112">
        <f>'NM PED provided info'!B26</f>
        <v>24788.39</v>
      </c>
      <c r="D42" s="47">
        <f t="shared" si="0"/>
        <v>495.77</v>
      </c>
      <c r="E42" s="47">
        <f t="shared" si="1"/>
        <v>24292.62</v>
      </c>
      <c r="F42" s="122"/>
      <c r="G42" s="49"/>
      <c r="H42" s="120">
        <f t="shared" si="2"/>
        <v>24292.62</v>
      </c>
      <c r="I42" s="109">
        <v>10242</v>
      </c>
      <c r="K42" s="119">
        <v>21</v>
      </c>
      <c r="M42" s="125"/>
      <c r="N42" s="126"/>
      <c r="O42" s="116"/>
      <c r="P42" s="116"/>
    </row>
    <row r="43" spans="1:16" ht="20.100000000000001" customHeight="1" thickBot="1">
      <c r="A43" s="121" t="s">
        <v>79</v>
      </c>
      <c r="B43" s="108" t="s">
        <v>63</v>
      </c>
      <c r="C43" s="112">
        <f>'NM PED provided info'!B27</f>
        <v>8370.9599999999991</v>
      </c>
      <c r="D43" s="47">
        <f t="shared" si="0"/>
        <v>167.42</v>
      </c>
      <c r="E43" s="47">
        <f t="shared" si="1"/>
        <v>8203.5400000000009</v>
      </c>
      <c r="F43" s="122"/>
      <c r="G43" s="49"/>
      <c r="H43" s="120">
        <f t="shared" si="2"/>
        <v>8203.5400000000009</v>
      </c>
      <c r="I43" s="109">
        <v>10243</v>
      </c>
      <c r="K43" s="119">
        <v>22</v>
      </c>
      <c r="M43" s="125"/>
      <c r="N43" s="126"/>
      <c r="O43" s="116"/>
      <c r="P43" s="116"/>
    </row>
    <row r="44" spans="1:16" ht="20.100000000000001" customHeight="1" thickBot="1">
      <c r="A44" s="121" t="s">
        <v>80</v>
      </c>
      <c r="B44" s="46" t="s">
        <v>48</v>
      </c>
      <c r="C44" s="112">
        <f>'NM PED provided info'!B28</f>
        <v>37892.76</v>
      </c>
      <c r="D44" s="47">
        <f t="shared" si="0"/>
        <v>757.86</v>
      </c>
      <c r="E44" s="47">
        <f>ROUND(SUM(0.98*C44),2)-0.01</f>
        <v>37134.89</v>
      </c>
      <c r="F44" s="48">
        <f>E55</f>
        <v>0</v>
      </c>
      <c r="G44" s="49"/>
      <c r="H44" s="120">
        <f t="shared" si="2"/>
        <v>37134.89</v>
      </c>
      <c r="I44" s="109">
        <v>10244</v>
      </c>
      <c r="K44" s="119">
        <v>23</v>
      </c>
      <c r="M44" s="125"/>
      <c r="N44" s="126"/>
      <c r="O44" s="116"/>
      <c r="P44" s="116"/>
    </row>
    <row r="45" spans="1:16" ht="20.100000000000001" customHeight="1" thickBot="1">
      <c r="A45" s="121" t="s">
        <v>81</v>
      </c>
      <c r="B45" s="97" t="s">
        <v>94</v>
      </c>
      <c r="C45" s="112">
        <f>'NM PED provided info'!B29</f>
        <v>13839.9</v>
      </c>
      <c r="D45" s="47">
        <f t="shared" si="0"/>
        <v>276.8</v>
      </c>
      <c r="E45" s="47">
        <f t="shared" si="1"/>
        <v>13563.1</v>
      </c>
      <c r="F45" s="48"/>
      <c r="G45" s="49"/>
      <c r="H45" s="120">
        <f t="shared" si="2"/>
        <v>13563.1</v>
      </c>
      <c r="I45" s="109">
        <v>10245</v>
      </c>
      <c r="K45" s="119">
        <v>24</v>
      </c>
      <c r="M45" s="125"/>
      <c r="N45" s="126"/>
      <c r="O45" s="116"/>
      <c r="P45" s="116"/>
    </row>
    <row r="46" spans="1:16" ht="20.100000000000001" customHeight="1" thickBot="1">
      <c r="A46" s="130" t="s">
        <v>86</v>
      </c>
      <c r="B46" s="139" t="s">
        <v>96</v>
      </c>
      <c r="C46" s="112">
        <f>'NM PED provided info'!B30</f>
        <v>4547.3599999999997</v>
      </c>
      <c r="D46" s="47">
        <f t="shared" si="0"/>
        <v>90.95</v>
      </c>
      <c r="E46" s="47">
        <f t="shared" si="1"/>
        <v>4456.41</v>
      </c>
      <c r="F46" s="48"/>
      <c r="G46" s="49"/>
      <c r="H46" s="120">
        <f t="shared" si="2"/>
        <v>4456.41</v>
      </c>
      <c r="I46" s="109">
        <v>10246</v>
      </c>
      <c r="K46" s="119">
        <v>25</v>
      </c>
      <c r="M46" s="125"/>
      <c r="N46" s="126"/>
      <c r="O46" s="116"/>
      <c r="P46" s="116"/>
    </row>
    <row r="47" spans="1:16" s="62" customFormat="1" ht="4.5" customHeight="1">
      <c r="A47" s="55"/>
      <c r="B47" s="55"/>
      <c r="C47" s="55"/>
      <c r="D47" s="55"/>
      <c r="E47" s="55"/>
      <c r="F47" s="56"/>
      <c r="G47" s="49"/>
      <c r="H47" s="56"/>
      <c r="I47" s="30"/>
      <c r="J47"/>
      <c r="K47" s="5"/>
      <c r="L47" s="117"/>
      <c r="M47" s="117"/>
      <c r="N47" s="117"/>
      <c r="O47" s="117"/>
      <c r="P47" s="117"/>
    </row>
    <row r="48" spans="1:16" s="54" customFormat="1" ht="16.5" thickBot="1">
      <c r="A48" s="57" t="s">
        <v>41</v>
      </c>
      <c r="B48" s="57"/>
      <c r="C48" s="58">
        <f>SUM(C22:C46)</f>
        <v>477542.45999999996</v>
      </c>
      <c r="D48" s="58">
        <f>SUM(D22:D47)</f>
        <v>9550.85</v>
      </c>
      <c r="E48" s="58">
        <f>SUM(E22:E47)</f>
        <v>467991.60999999987</v>
      </c>
      <c r="F48" s="59">
        <f>SUM(F22:F47)</f>
        <v>0</v>
      </c>
      <c r="G48" s="60"/>
      <c r="H48" s="59">
        <f>SUM(H22:H47)</f>
        <v>467991.60999999987</v>
      </c>
      <c r="I48" s="61"/>
      <c r="J48" s="62"/>
      <c r="K48" s="63"/>
      <c r="L48" s="118"/>
      <c r="M48" s="118"/>
      <c r="N48" s="118"/>
      <c r="O48" s="118"/>
      <c r="P48" s="118"/>
    </row>
    <row r="49" spans="1:16" ht="16.5" thickBot="1">
      <c r="A49" s="64"/>
      <c r="B49" s="64"/>
      <c r="C49" s="65"/>
      <c r="D49" s="65"/>
      <c r="E49" s="66">
        <f>SUM(E48:E48)</f>
        <v>467991.60999999987</v>
      </c>
      <c r="F49" s="66">
        <f>SUM(F48:F48)</f>
        <v>0</v>
      </c>
      <c r="G49" s="66">
        <f>SUM(G48:G48)</f>
        <v>0</v>
      </c>
      <c r="H49" s="66">
        <f>SUM(H48:H48)</f>
        <v>467991.60999999987</v>
      </c>
      <c r="I49" s="61"/>
      <c r="J49" s="54"/>
      <c r="K49" s="63"/>
    </row>
    <row r="50" spans="1:16" s="54" customFormat="1" ht="16.5" thickBot="1">
      <c r="A50" s="67"/>
      <c r="B50" s="67"/>
      <c r="C50"/>
      <c r="D50"/>
      <c r="E50" s="31" t="s">
        <v>19</v>
      </c>
      <c r="F50" s="31" t="s">
        <v>19</v>
      </c>
      <c r="G50" s="95" t="s">
        <v>19</v>
      </c>
      <c r="H50" s="31" t="s">
        <v>20</v>
      </c>
      <c r="I50" s="32"/>
      <c r="J50"/>
      <c r="K50" s="5"/>
      <c r="L50" s="118"/>
      <c r="M50" s="118"/>
      <c r="N50" s="118"/>
      <c r="O50" s="118"/>
      <c r="P50" s="118"/>
    </row>
    <row r="51" spans="1:16" ht="16.5" thickBot="1">
      <c r="A51" s="64"/>
      <c r="B51" s="64"/>
      <c r="C51" s="68" t="s">
        <v>42</v>
      </c>
      <c r="D51" s="69"/>
      <c r="E51" s="70" t="s">
        <v>21</v>
      </c>
      <c r="F51" s="70" t="s">
        <v>22</v>
      </c>
      <c r="G51" s="71" t="s">
        <v>23</v>
      </c>
      <c r="H51" s="106" t="s">
        <v>54</v>
      </c>
      <c r="I51" s="70" t="s">
        <v>24</v>
      </c>
      <c r="J51" s="54"/>
      <c r="K51" s="63"/>
    </row>
    <row r="52" spans="1:16">
      <c r="A52" s="67"/>
      <c r="B52" s="67"/>
      <c r="C52" s="36"/>
      <c r="D52" s="72"/>
      <c r="E52" s="73"/>
      <c r="F52" s="73"/>
      <c r="G52" s="96" t="s">
        <v>49</v>
      </c>
      <c r="H52" s="73"/>
      <c r="I52" s="30"/>
    </row>
    <row r="53" spans="1:16" ht="15">
      <c r="A53" s="74" t="s">
        <v>14</v>
      </c>
      <c r="B53" s="74"/>
      <c r="C53" s="43" t="s">
        <v>43</v>
      </c>
      <c r="D53" s="75">
        <v>0.02</v>
      </c>
      <c r="E53" s="43">
        <v>0.98</v>
      </c>
      <c r="F53" s="76"/>
      <c r="H53" s="127"/>
    </row>
    <row r="54" spans="1:16">
      <c r="A54" s="77" t="s">
        <v>52</v>
      </c>
      <c r="B54" s="77"/>
      <c r="C54" s="115"/>
      <c r="D54" s="47">
        <f>C54*0.02</f>
        <v>0</v>
      </c>
      <c r="E54" s="47">
        <f>C54-D54</f>
        <v>0</v>
      </c>
      <c r="F54" s="78"/>
      <c r="G54" s="79"/>
    </row>
    <row r="55" spans="1:16">
      <c r="A55" s="77" t="s">
        <v>40</v>
      </c>
      <c r="B55" s="77"/>
      <c r="C55" s="115"/>
      <c r="D55" s="47">
        <f>C55*0.02</f>
        <v>0</v>
      </c>
      <c r="E55" s="47">
        <f>C55-D55</f>
        <v>0</v>
      </c>
      <c r="F55" s="78"/>
      <c r="G55" s="79"/>
      <c r="H55" s="80"/>
    </row>
    <row r="56" spans="1:16">
      <c r="A56" s="77" t="s">
        <v>31</v>
      </c>
      <c r="B56" s="93"/>
      <c r="C56" s="94"/>
      <c r="D56" s="48">
        <f>C56*0.02</f>
        <v>0</v>
      </c>
      <c r="E56" s="48">
        <f>C56-D56</f>
        <v>0</v>
      </c>
      <c r="F56" s="78"/>
      <c r="G56" s="79"/>
    </row>
    <row r="57" spans="1:16">
      <c r="A57" s="46" t="s">
        <v>44</v>
      </c>
      <c r="B57" s="81">
        <f>+B15</f>
        <v>0</v>
      </c>
      <c r="C57" s="47"/>
      <c r="D57" s="47">
        <f>SUM(D54:D56)</f>
        <v>0</v>
      </c>
      <c r="E57" s="47">
        <f>SUM(E54:E56)</f>
        <v>0</v>
      </c>
      <c r="F57" s="47">
        <f>SUM(F54:F55)</f>
        <v>0</v>
      </c>
      <c r="G57" s="47">
        <f>SUM(G54:G55)</f>
        <v>0</v>
      </c>
    </row>
    <row r="58" spans="1:16">
      <c r="A58" s="82"/>
      <c r="B58" s="83">
        <f>-E57</f>
        <v>0</v>
      </c>
      <c r="C58" s="83"/>
      <c r="D58" s="83"/>
      <c r="E58" s="83"/>
      <c r="F58" s="80"/>
    </row>
    <row r="59" spans="1:16">
      <c r="B59" s="84">
        <f>SUM(B57:B58)</f>
        <v>0</v>
      </c>
      <c r="E59" s="85"/>
      <c r="F59" s="85"/>
      <c r="G59" s="86"/>
    </row>
    <row r="60" spans="1:16">
      <c r="A60" s="87"/>
      <c r="B60" s="87"/>
      <c r="C60" s="85"/>
      <c r="D60" s="85"/>
      <c r="E60" s="85"/>
      <c r="F60" s="88"/>
      <c r="G60" s="86"/>
      <c r="H60" s="89"/>
    </row>
    <row r="61" spans="1:16">
      <c r="A61" s="87"/>
      <c r="B61" s="87"/>
      <c r="C61" s="85"/>
      <c r="D61" s="85"/>
      <c r="E61" s="85"/>
      <c r="F61" s="85"/>
      <c r="G61" s="86"/>
      <c r="H61" s="89"/>
    </row>
    <row r="62" spans="1:16">
      <c r="A62" s="87"/>
      <c r="B62" s="87"/>
      <c r="C62" s="85"/>
      <c r="D62" s="85"/>
      <c r="E62" s="85"/>
      <c r="F62" s="85"/>
      <c r="G62" s="86"/>
      <c r="H62" s="89"/>
    </row>
    <row r="63" spans="1:16">
      <c r="A63" s="87"/>
      <c r="B63" s="87"/>
      <c r="C63" s="85"/>
      <c r="D63" s="85"/>
      <c r="E63" s="85"/>
      <c r="F63" s="85"/>
      <c r="G63" s="86"/>
      <c r="H63" s="89"/>
    </row>
    <row r="64" spans="1:16">
      <c r="A64" s="90"/>
      <c r="B64" s="90"/>
      <c r="C64" s="91"/>
      <c r="D64" s="89"/>
      <c r="E64" s="89"/>
      <c r="F64" s="89"/>
      <c r="G64" s="92"/>
      <c r="H64" s="89"/>
    </row>
    <row r="65" spans="8:8">
      <c r="H65" s="80"/>
    </row>
  </sheetData>
  <sortState ref="A22:K54">
    <sortCondition sortBy="cellColor" ref="A22:A54" dxfId="0"/>
  </sortState>
  <mergeCells count="8">
    <mergeCell ref="A1:E1"/>
    <mergeCell ref="B10:C10"/>
    <mergeCell ref="A4:A6"/>
    <mergeCell ref="B3:C3"/>
    <mergeCell ref="B4:C4"/>
    <mergeCell ref="B7:C7"/>
    <mergeCell ref="B8:C8"/>
    <mergeCell ref="B9:C9"/>
  </mergeCells>
  <phoneticPr fontId="6" type="noConversion"/>
  <pageMargins left="0" right="0" top="0" bottom="0.75" header="0.17" footer="0.5"/>
  <pageSetup scale="57" orientation="portrait" cellComments="asDisplayed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B1" sqref="B1"/>
    </sheetView>
  </sheetViews>
  <sheetFormatPr defaultColWidth="9.140625" defaultRowHeight="12.75"/>
  <cols>
    <col min="1" max="1" width="28.7109375" style="36" bestFit="1" customWidth="1"/>
    <col min="2" max="2" width="17.7109375" style="36" customWidth="1"/>
    <col min="3" max="3" width="25.85546875" style="142" customWidth="1"/>
    <col min="4" max="4" width="19.42578125" style="36" customWidth="1"/>
    <col min="5" max="16384" width="9.140625" style="36"/>
  </cols>
  <sheetData>
    <row r="1" spans="1:2">
      <c r="A1" s="131"/>
      <c r="B1" s="136" t="s">
        <v>91</v>
      </c>
    </row>
    <row r="2" spans="1:2">
      <c r="A2" s="132"/>
      <c r="B2" s="137" t="s">
        <v>92</v>
      </c>
    </row>
    <row r="3" spans="1:2">
      <c r="A3" s="132"/>
      <c r="B3" s="141" t="s">
        <v>102</v>
      </c>
    </row>
    <row r="4" spans="1:2" ht="13.5" thickBot="1">
      <c r="A4" s="133" t="s">
        <v>87</v>
      </c>
      <c r="B4" s="138" t="s">
        <v>93</v>
      </c>
    </row>
    <row r="5" spans="1:2">
      <c r="A5" s="134" t="s">
        <v>100</v>
      </c>
      <c r="B5" s="142">
        <v>4931205.6900000004</v>
      </c>
    </row>
    <row r="6" spans="1:2">
      <c r="A6" s="134" t="s">
        <v>61</v>
      </c>
      <c r="B6" s="142">
        <v>20395.72</v>
      </c>
    </row>
    <row r="7" spans="1:2">
      <c r="A7" s="134" t="s">
        <v>64</v>
      </c>
      <c r="B7" s="142">
        <v>13380</v>
      </c>
    </row>
    <row r="8" spans="1:2">
      <c r="A8" s="134" t="s">
        <v>65</v>
      </c>
      <c r="B8" s="142">
        <v>24368.23</v>
      </c>
    </row>
    <row r="9" spans="1:2">
      <c r="A9" s="134" t="s">
        <v>58</v>
      </c>
      <c r="B9" s="142">
        <v>21453.040000000001</v>
      </c>
    </row>
    <row r="10" spans="1:2">
      <c r="A10" s="134" t="s">
        <v>88</v>
      </c>
      <c r="B10" s="142">
        <v>24262.25</v>
      </c>
    </row>
    <row r="11" spans="1:2">
      <c r="A11" s="134" t="s">
        <v>66</v>
      </c>
      <c r="B11" s="142">
        <v>19851.75</v>
      </c>
    </row>
    <row r="12" spans="1:2">
      <c r="A12" s="134" t="s">
        <v>67</v>
      </c>
      <c r="B12" s="142">
        <v>20725.21</v>
      </c>
    </row>
    <row r="13" spans="1:2">
      <c r="A13" s="134" t="s">
        <v>62</v>
      </c>
      <c r="B13" s="142">
        <v>23689.4</v>
      </c>
    </row>
    <row r="14" spans="1:2">
      <c r="A14" s="134" t="s">
        <v>68</v>
      </c>
      <c r="B14" s="142">
        <v>20228.28</v>
      </c>
    </row>
    <row r="15" spans="1:2">
      <c r="A15" s="134" t="s">
        <v>69</v>
      </c>
      <c r="B15" s="142">
        <v>25455.22</v>
      </c>
    </row>
    <row r="16" spans="1:2">
      <c r="A16" s="134" t="s">
        <v>89</v>
      </c>
      <c r="B16" s="142">
        <v>20901.419999999998</v>
      </c>
    </row>
    <row r="17" spans="1:2">
      <c r="A17" s="134" t="s">
        <v>70</v>
      </c>
      <c r="B17" s="142">
        <v>32490.880000000001</v>
      </c>
    </row>
    <row r="18" spans="1:2">
      <c r="A18" s="134" t="s">
        <v>101</v>
      </c>
      <c r="B18" s="142">
        <v>6761.68</v>
      </c>
    </row>
    <row r="19" spans="1:2">
      <c r="A19" s="134" t="s">
        <v>71</v>
      </c>
      <c r="B19" s="142">
        <v>16745.61</v>
      </c>
    </row>
    <row r="20" spans="1:2">
      <c r="A20" s="134" t="s">
        <v>72</v>
      </c>
      <c r="B20" s="142">
        <v>11406.1</v>
      </c>
    </row>
    <row r="21" spans="1:2">
      <c r="A21" s="134" t="s">
        <v>73</v>
      </c>
      <c r="B21" s="142">
        <v>12974.92</v>
      </c>
    </row>
    <row r="22" spans="1:2">
      <c r="A22" s="134" t="s">
        <v>74</v>
      </c>
      <c r="B22" s="142">
        <v>25244.93</v>
      </c>
    </row>
    <row r="23" spans="1:2">
      <c r="A23" s="134" t="s">
        <v>75</v>
      </c>
      <c r="B23" s="142">
        <v>12271.56</v>
      </c>
    </row>
    <row r="24" spans="1:2">
      <c r="A24" s="134" t="s">
        <v>76</v>
      </c>
      <c r="B24" s="142">
        <v>13627.15</v>
      </c>
    </row>
    <row r="25" spans="1:2">
      <c r="A25" s="134" t="s">
        <v>77</v>
      </c>
      <c r="B25" s="142">
        <v>21869.74</v>
      </c>
    </row>
    <row r="26" spans="1:2">
      <c r="A26" s="134" t="s">
        <v>78</v>
      </c>
      <c r="B26" s="142">
        <v>24788.39</v>
      </c>
    </row>
    <row r="27" spans="1:2">
      <c r="A27" s="134" t="s">
        <v>79</v>
      </c>
      <c r="B27" s="142">
        <v>8370.9599999999991</v>
      </c>
    </row>
    <row r="28" spans="1:2">
      <c r="A28" s="134" t="s">
        <v>80</v>
      </c>
      <c r="B28" s="142">
        <v>37892.76</v>
      </c>
    </row>
    <row r="29" spans="1:2">
      <c r="A29" s="134" t="s">
        <v>81</v>
      </c>
      <c r="B29" s="142">
        <v>13839.9</v>
      </c>
    </row>
    <row r="30" spans="1:2">
      <c r="A30" s="134" t="s">
        <v>90</v>
      </c>
      <c r="B30" s="142">
        <v>4547.3599999999997</v>
      </c>
    </row>
    <row r="31" spans="1:2">
      <c r="A31" s="135" t="s">
        <v>59</v>
      </c>
      <c r="B31" s="129">
        <f>SUM(B5:B30)</f>
        <v>5408748.1500000004</v>
      </c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1"/>
  <sheetViews>
    <sheetView workbookViewId="0">
      <selection activeCell="Q18" sqref="Q18"/>
    </sheetView>
  </sheetViews>
  <sheetFormatPr defaultRowHeight="12.75"/>
  <cols>
    <col min="15" max="15" width="20.28515625" style="127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Payment wires</vt:lpstr>
      <vt:lpstr>NM PED provided info</vt:lpstr>
      <vt:lpstr>Sheet1</vt:lpstr>
      <vt:lpstr>Sheet2</vt:lpstr>
      <vt:lpstr>'Payment wires'!Print_Area</vt:lpstr>
    </vt:vector>
  </TitlesOfParts>
  <Company>APS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</dc:creator>
  <cp:lastModifiedBy>Mary Scofield</cp:lastModifiedBy>
  <cp:lastPrinted>2018-06-28T17:33:02Z</cp:lastPrinted>
  <dcterms:created xsi:type="dcterms:W3CDTF">2008-06-24T20:11:38Z</dcterms:created>
  <dcterms:modified xsi:type="dcterms:W3CDTF">2018-07-10T20:08:38Z</dcterms:modified>
</cp:coreProperties>
</file>